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inancial-Management-Capital-Strategy\1NEW_ACCOUNTANCY\Tax_Base_Setting\2021-22\Report documents\"/>
    </mc:Choice>
  </mc:AlternateContent>
  <bookViews>
    <workbookView xWindow="0" yWindow="0" windowWidth="28800" windowHeight="11260"/>
  </bookViews>
  <sheets>
    <sheet name="Appendix 1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" l="1"/>
  <c r="K17" i="2"/>
  <c r="K16" i="2"/>
  <c r="J15" i="2"/>
  <c r="I15" i="2"/>
  <c r="H15" i="2"/>
  <c r="G15" i="2"/>
  <c r="F15" i="2"/>
  <c r="E15" i="2"/>
  <c r="D15" i="2"/>
  <c r="C15" i="2"/>
  <c r="K15" i="2" s="1"/>
  <c r="K14" i="2"/>
  <c r="B13" i="2"/>
  <c r="B18" i="2" s="1"/>
  <c r="K12" i="2"/>
  <c r="B11" i="2"/>
  <c r="I10" i="2"/>
  <c r="H10" i="2"/>
  <c r="G10" i="2"/>
  <c r="F10" i="2"/>
  <c r="E10" i="2"/>
  <c r="D10" i="2"/>
  <c r="C10" i="2"/>
  <c r="B10" i="2"/>
  <c r="K9" i="2"/>
  <c r="J8" i="2"/>
  <c r="J11" i="2" s="1"/>
  <c r="J18" i="2" s="1"/>
  <c r="J20" i="2" s="1"/>
  <c r="J23" i="2" s="1"/>
  <c r="I8" i="2"/>
  <c r="I11" i="2" s="1"/>
  <c r="I18" i="2" s="1"/>
  <c r="H8" i="2"/>
  <c r="G8" i="2"/>
  <c r="F8" i="2"/>
  <c r="F11" i="2" s="1"/>
  <c r="F18" i="2" s="1"/>
  <c r="E8" i="2"/>
  <c r="D8" i="2"/>
  <c r="C8" i="2"/>
  <c r="C11" i="2" s="1"/>
  <c r="C18" i="2" s="1"/>
  <c r="C20" i="2" s="1"/>
  <c r="C23" i="2" s="1"/>
  <c r="K7" i="2"/>
  <c r="K6" i="2"/>
  <c r="K5" i="2"/>
  <c r="K4" i="2"/>
  <c r="I20" i="2" l="1"/>
  <c r="I23" i="2" s="1"/>
  <c r="K10" i="2"/>
  <c r="H11" i="2"/>
  <c r="H18" i="2" s="1"/>
  <c r="H20" i="2" s="1"/>
  <c r="H23" i="2" s="1"/>
  <c r="G11" i="2"/>
  <c r="G18" i="2" s="1"/>
  <c r="G20" i="2" s="1"/>
  <c r="G23" i="2" s="1"/>
  <c r="K8" i="2"/>
  <c r="K11" i="2" s="1"/>
  <c r="F20" i="2"/>
  <c r="F23" i="2" s="1"/>
  <c r="E11" i="2"/>
  <c r="E18" i="2" s="1"/>
  <c r="E20" i="2" s="1"/>
  <c r="E23" i="2" s="1"/>
  <c r="D11" i="2"/>
  <c r="D18" i="2" s="1"/>
  <c r="D20" i="2" s="1"/>
  <c r="D23" i="2" s="1"/>
  <c r="K13" i="2"/>
  <c r="B20" i="2"/>
  <c r="B23" i="2" l="1"/>
  <c r="K23" i="2" s="1"/>
  <c r="K25" i="2" s="1"/>
  <c r="K26" i="2" s="1"/>
  <c r="K20" i="2"/>
  <c r="K18" i="2"/>
</calcChain>
</file>

<file path=xl/sharedStrings.xml><?xml version="1.0" encoding="utf-8"?>
<sst xmlns="http://schemas.openxmlformats.org/spreadsheetml/2006/main" count="50" uniqueCount="50">
  <si>
    <t>APPENDIX 1</t>
  </si>
  <si>
    <t>SETTING OF THE COUNCIL TAX BASE FOR 2021/2022</t>
  </si>
  <si>
    <t>TOTAL FOR OXFORD CITY COUNCIL</t>
  </si>
  <si>
    <t>(A- are Band A dwellings with disabled reduction)</t>
  </si>
  <si>
    <t>Band A-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</si>
  <si>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</si>
  <si>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</si>
  <si>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</si>
  <si>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</si>
  <si>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</si>
  <si>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</si>
  <si>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</si>
  <si>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</si>
  <si>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Total</t>
  </si>
  <si>
    <t>1. Total number of dwellings as at Nov 30th 2020</t>
  </si>
  <si>
    <t>1a. Estimated new dwellings for Dec 1st - Mar 31 2021</t>
  </si>
  <si>
    <t>1b. Estimated new dwellings 2021-22</t>
  </si>
  <si>
    <t>2. Number of dwellings exempt 2021/22</t>
  </si>
  <si>
    <t>3. No.of chargeable dwellings for 2021/22(lines 1+1a+1b -2)</t>
  </si>
  <si>
    <t xml:space="preserve">4. Number of chargeable dwellings (line 3) subject to disabled reduction on 30 November 2020 </t>
  </si>
  <si>
    <t>5. Number of dwellings effectively subject to council tax for this band by virtue of disabled relief (line 4 after reduction)</t>
  </si>
  <si>
    <t>6. Number of chargeable dwellings adjusted in accordance with lines 4 and 5 (lines 3-4+5)</t>
  </si>
  <si>
    <t>7. Est. of number of dwellings in line 6 entitled to a 25% discount (recently built or uninhabitable dwellings)</t>
  </si>
  <si>
    <t>8. Number of dwellings in line 6 entitled to a 25% discount (Single Person or Disregards) on 30 November 2020</t>
  </si>
  <si>
    <t>9. Number of dwellings in line 6 entitled to a 50% discount (All residents disregarded) on 30 November 2020</t>
  </si>
  <si>
    <t>10 Additional 50% discounts for new dwellings</t>
  </si>
  <si>
    <t>11. Dwellings subject to Long Term Empty Premium (100%)</t>
  </si>
  <si>
    <t>11a. Dwellings subject to Long Term Empty Prem (200%)</t>
  </si>
  <si>
    <t>12. Number of dwellings in line 6 assumed to be entitled to no discounts / premium (lines 6-7-8-9-10-11-11a)</t>
  </si>
  <si>
    <t>13. Est. number of dwellings eligible for Council Tax Support during 2021/22 (in Band D equivalents)</t>
  </si>
  <si>
    <t>14. Total equivalent number of dwellings after discounts, exemptions and disabled relief [(line 7 x 0.75) +(line 8 x 0.75)+ (lines 9 and 10 x 0.5) + (line 11 x 2.0)+(line 11a x 3.0) + line 12-line 13</t>
  </si>
  <si>
    <t>15. Ratio to band D</t>
  </si>
  <si>
    <t>5\9</t>
  </si>
  <si>
    <t>6\9</t>
  </si>
  <si>
    <t>7\9</t>
  </si>
  <si>
    <t>8\9</t>
  </si>
  <si>
    <t>11\9</t>
  </si>
  <si>
    <t>13\9</t>
  </si>
  <si>
    <t>15\9</t>
  </si>
  <si>
    <t>18\9</t>
  </si>
  <si>
    <r>
      <t>16. Number of band D equivalents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(line 14 x line 15)</t>
    </r>
  </si>
  <si>
    <t>17. Number of band D equivalents of contributions in lieu (in respect of exempt dwellings) in 2021/22</t>
  </si>
  <si>
    <t>18. Tax Base for Oxford City Council Billing Authority (line 16 + line 17)</t>
  </si>
  <si>
    <t>19. At projected collection rate of 98%</t>
  </si>
  <si>
    <t>Notes</t>
  </si>
  <si>
    <t xml:space="preserve">Line 2 - Exempt Dwellings - Data comes from the Academy Council Tax system and includes empty and unfurnished dwellings with 100% discount (one month only) </t>
  </si>
  <si>
    <t>Line 7 - Recently built or uninhabitable dwellings - this data comes from the Academy Council Tax system as at November 30th 2020</t>
  </si>
  <si>
    <t>Line 10 - Additional 50% discounts for new dwellings - the estimated number of building completions in 2021-22 comes from Planning's Housing Trajectory plan</t>
  </si>
  <si>
    <t>Lines 11 &amp; 11a - Dwellings subject to Long Term Empty Premium - this data comes from the Academy Council Tax system as at November 30th 2020</t>
  </si>
  <si>
    <t>Line 13 - Dwellings eligible for Council Tax Support - this data comes from the Academy Council Tax system as at November 30th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</si>
</sst>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i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4" fillId="0" borderId="0" xfId="1" applyFont="1"/>
    <xf numFmtId="0" fontId="1" fillId="0" borderId="0" xfId="1"/>
    <xf numFmtId="0" fontId="5" fillId="0" borderId="2" xfId="1" applyFont="1" applyBorder="1"/>
    <xf numFmtId="0" fontId="6" fillId="0" borderId="3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1" fillId="0" borderId="0" xfId="1" applyFont="1"/>
    <xf numFmtId="0" fontId="9" fillId="0" borderId="0" xfId="1" applyFont="1" applyAlignment="1">
      <alignment wrapText="1"/>
    </xf>
    <xf numFmtId="0" fontId="9" fillId="0" borderId="0" xfId="1" applyFont="1"/>
    <xf numFmtId="0" fontId="3" fillId="0" borderId="0" xfId="1" applyFont="1" applyAlignment="1">
      <alignment horizontal="right"/>
    </xf>
    <xf numFmtId="0" fontId="5" fillId="0" borderId="5" xfId="1" applyFont="1" applyBorder="1" applyAlignment="1">
      <alignment wrapText="1"/>
    </xf>
    <xf numFmtId="0" fontId="10" fillId="2" borderId="0" xfId="1" applyFont="1" applyFill="1" applyBorder="1" applyAlignment="1">
      <alignment horizontal="right"/>
    </xf>
    <xf numFmtId="164" fontId="10" fillId="0" borderId="0" xfId="1" applyNumberFormat="1" applyFont="1" applyFill="1" applyBorder="1" applyAlignment="1"/>
    <xf numFmtId="164" fontId="7" fillId="0" borderId="6" xfId="1" applyNumberFormat="1" applyFont="1" applyFill="1" applyBorder="1" applyAlignment="1">
      <alignment horizontal="right"/>
    </xf>
    <xf numFmtId="0" fontId="0" fillId="0" borderId="0" xfId="1" applyFont="1"/>
    <xf numFmtId="3" fontId="1" fillId="0" borderId="0" xfId="1" applyNumberFormat="1"/>
    <xf numFmtId="10" fontId="0" fillId="0" borderId="0" xfId="1" applyNumberFormat="1" applyFont="1"/>
    <xf numFmtId="164" fontId="1" fillId="0" borderId="0" xfId="1" applyNumberFormat="1" applyFont="1"/>
    <xf numFmtId="10" fontId="1" fillId="0" borderId="0" xfId="1" applyNumberFormat="1" applyFont="1"/>
    <xf numFmtId="164" fontId="3" fillId="0" borderId="6" xfId="1" applyNumberFormat="1" applyFont="1" applyBorder="1" applyAlignment="1">
      <alignment horizontal="right"/>
    </xf>
    <xf numFmtId="0" fontId="0" fillId="0" borderId="0" xfId="1" applyFont="1" applyFill="1" applyBorder="1"/>
    <xf numFmtId="0" fontId="1" fillId="0" borderId="0" xfId="1" applyFont="1" applyFill="1" applyBorder="1"/>
    <xf numFmtId="164" fontId="10" fillId="2" borderId="0" xfId="1" applyNumberFormat="1" applyFont="1" applyFill="1" applyBorder="1" applyAlignment="1"/>
    <xf numFmtId="165" fontId="1" fillId="0" borderId="0" xfId="1" applyNumberFormat="1" applyFont="1"/>
    <xf numFmtId="164" fontId="1" fillId="0" borderId="0" xfId="1" applyNumberFormat="1" applyFont="1" applyFill="1" applyBorder="1" applyAlignment="1"/>
    <xf numFmtId="164" fontId="3" fillId="0" borderId="6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wrapText="1"/>
    </xf>
    <xf numFmtId="4" fontId="10" fillId="0" borderId="0" xfId="1" applyNumberFormat="1" applyFont="1" applyFill="1" applyBorder="1" applyAlignment="1"/>
    <xf numFmtId="4" fontId="7" fillId="0" borderId="6" xfId="1" applyNumberFormat="1" applyFont="1" applyFill="1" applyBorder="1" applyAlignment="1">
      <alignment horizontal="right"/>
    </xf>
    <xf numFmtId="16" fontId="7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" fontId="7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13" fillId="0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0" fontId="1" fillId="0" borderId="0" xfId="1" applyAlignment="1">
      <alignment horizontal="right"/>
    </xf>
    <xf numFmtId="0" fontId="5" fillId="0" borderId="7" xfId="1" applyFont="1" applyBorder="1"/>
    <xf numFmtId="0" fontId="2" fillId="0" borderId="1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right"/>
    </xf>
    <xf numFmtId="164" fontId="1" fillId="0" borderId="0" xfId="1" applyNumberFormat="1"/>
    <xf numFmtId="0" fontId="1" fillId="0" borderId="0" xfId="1" applyFill="1"/>
    <xf numFmtId="3" fontId="14" fillId="0" borderId="0" xfId="1" applyNumberFormat="1" applyFont="1"/>
    <xf numFmtId="10" fontId="4" fillId="0" borderId="0" xfId="1" applyNumberFormat="1" applyFont="1"/>
    <xf numFmtId="0" fontId="15" fillId="0" borderId="0" xfId="1" applyFont="1" applyFill="1" applyBorder="1" applyAlignment="1">
      <alignment wrapText="1"/>
    </xf>
    <xf numFmtId="166" fontId="1" fillId="0" borderId="0" xfId="1" applyNumberFormat="1"/>
    <xf numFmtId="10" fontId="1" fillId="0" borderId="0" xfId="1" applyNumberFormat="1"/>
    <xf numFmtId="0" fontId="5" fillId="0" borderId="0" xfId="1" applyFont="1"/>
    <xf numFmtId="0" fontId="14" fillId="0" borderId="0" xfId="1" applyFont="1"/>
    <xf numFmtId="0" fontId="11" fillId="0" borderId="0" xfId="1" applyFont="1"/>
    <xf numFmtId="164" fontId="16" fillId="0" borderId="0" xfId="1" applyNumberFormat="1" applyFont="1" applyFill="1" applyBorder="1" applyAlignment="1"/>
    <xf numFmtId="164" fontId="17" fillId="0" borderId="6" xfId="1" applyNumberFormat="1" applyFont="1" applyFill="1" applyBorder="1" applyAlignment="1">
      <alignment horizontal="right"/>
    </xf>
    <xf numFmtId="164" fontId="3" fillId="3" borderId="8" xfId="1" applyNumberFormat="1" applyFont="1" applyFill="1" applyBorder="1" applyAlignment="1">
      <alignment horizontal="right"/>
    </xf>
    <xf numFmtId="164" fontId="3" fillId="3" borderId="0" xfId="1" applyNumberFormat="1" applyFont="1" applyFill="1"/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153"/>
  <sheetViews>
    <sheetView tabSelected="1" zoomScaleNormal="100" workbookViewId="0">
      <selection activeCell="J35" sqref="J35"/>
    </sheetView>
  </sheetViews>
  <sheetFormatPr defaultColWidth="9.1796875" defaultRowHeight="12.5" x14ac:dyDescent="0.25"/>
  <cols>
    <col min="1" max="1" width="42.1796875" style="3" customWidth="1"/>
    <col min="2" max="2" width="7.1796875" style="3" customWidth="1"/>
    <col min="3" max="3" width="9" style="3" customWidth="1"/>
    <col min="4" max="4" width="9.453125" style="3" customWidth="1"/>
    <col min="5" max="5" width="10.7265625" style="3" customWidth="1"/>
    <col min="6" max="6" width="10.1796875" style="3" customWidth="1"/>
    <col min="7" max="7" width="9" style="3" customWidth="1"/>
    <col min="8" max="9" width="8.7265625" style="3" customWidth="1"/>
    <col min="10" max="10" width="7.81640625" style="3" customWidth="1"/>
    <col min="11" max="11" width="9.81640625" style="3" customWidth="1"/>
    <col min="12" max="12" width="9.6328125" style="3" customWidth="1"/>
    <col min="13" max="13" width="9.90625" style="3" hidden="1" customWidth="1"/>
    <col min="14" max="14" width="0" style="3" hidden="1" customWidth="1"/>
    <col min="15" max="15" width="19.54296875" style="3" customWidth="1"/>
    <col min="16" max="16384" width="9.1796875" style="3"/>
  </cols>
  <sheetData>
    <row r="1" spans="1:23" ht="14.5" customHeight="1" x14ac:dyDescent="0.35">
      <c r="A1" s="1" t="s">
        <v>0</v>
      </c>
      <c r="B1" s="56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2"/>
    </row>
    <row r="2" spans="1:23" ht="16.149999999999999" customHeight="1" thickBot="1" x14ac:dyDescent="0.4">
      <c r="B2" s="57" t="s">
        <v>2</v>
      </c>
      <c r="C2" s="57"/>
      <c r="D2" s="57"/>
      <c r="E2" s="57"/>
      <c r="F2" s="57"/>
      <c r="G2" s="57"/>
      <c r="H2" s="57"/>
      <c r="I2" s="57"/>
      <c r="J2" s="57"/>
      <c r="K2" s="57"/>
    </row>
    <row r="3" spans="1:23" ht="15.75" customHeight="1" x14ac:dyDescent="0.3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7" t="s">
        <v>13</v>
      </c>
      <c r="L3" s="8"/>
      <c r="O3" s="9"/>
      <c r="Q3" s="10"/>
      <c r="R3" s="11"/>
      <c r="S3" s="11"/>
      <c r="T3" s="11"/>
    </row>
    <row r="4" spans="1:23" ht="13.15" customHeight="1" x14ac:dyDescent="0.35">
      <c r="A4" s="12" t="s">
        <v>14</v>
      </c>
      <c r="B4" s="13"/>
      <c r="C4" s="14">
        <v>2940</v>
      </c>
      <c r="D4" s="14">
        <v>9796</v>
      </c>
      <c r="E4" s="14">
        <v>19364</v>
      </c>
      <c r="F4" s="14">
        <v>16008</v>
      </c>
      <c r="G4" s="14">
        <v>7278</v>
      </c>
      <c r="H4" s="14">
        <v>2981</v>
      </c>
      <c r="I4" s="14">
        <v>3284</v>
      </c>
      <c r="J4" s="14">
        <v>609</v>
      </c>
      <c r="K4" s="15">
        <f>SUM(B4:J4)</f>
        <v>62260</v>
      </c>
      <c r="L4" s="16"/>
      <c r="N4" s="16"/>
      <c r="O4" s="17"/>
      <c r="P4" s="16"/>
      <c r="Q4" s="18"/>
      <c r="R4" s="19"/>
      <c r="S4" s="8"/>
      <c r="T4" s="20"/>
      <c r="U4" s="8"/>
      <c r="V4" s="8"/>
      <c r="W4" s="8"/>
    </row>
    <row r="5" spans="1:23" ht="11.5" customHeight="1" x14ac:dyDescent="0.35">
      <c r="A5" s="12" t="s">
        <v>15</v>
      </c>
      <c r="B5" s="13"/>
      <c r="C5" s="14">
        <v>3</v>
      </c>
      <c r="D5" s="14">
        <v>11</v>
      </c>
      <c r="E5" s="14">
        <v>22</v>
      </c>
      <c r="F5" s="14">
        <v>18</v>
      </c>
      <c r="G5" s="14">
        <v>8</v>
      </c>
      <c r="H5" s="14">
        <v>3</v>
      </c>
      <c r="I5" s="14">
        <v>4</v>
      </c>
      <c r="J5" s="14">
        <v>1</v>
      </c>
      <c r="K5" s="21">
        <f>SUM(C5:J5)</f>
        <v>70</v>
      </c>
      <c r="L5" s="8"/>
      <c r="N5" s="16"/>
      <c r="P5" s="16"/>
      <c r="Q5" s="18"/>
      <c r="R5" s="19"/>
      <c r="S5" s="19"/>
      <c r="T5" s="20"/>
      <c r="U5" s="8"/>
      <c r="V5" s="8"/>
      <c r="W5" s="8"/>
    </row>
    <row r="6" spans="1:23" ht="11.5" customHeight="1" x14ac:dyDescent="0.35">
      <c r="A6" s="12" t="s">
        <v>16</v>
      </c>
      <c r="B6" s="13"/>
      <c r="C6" s="14">
        <v>18</v>
      </c>
      <c r="D6" s="14">
        <v>66</v>
      </c>
      <c r="E6" s="14">
        <v>131</v>
      </c>
      <c r="F6" s="14">
        <v>108</v>
      </c>
      <c r="G6" s="14">
        <v>49</v>
      </c>
      <c r="H6" s="14">
        <v>20</v>
      </c>
      <c r="I6" s="14">
        <v>22</v>
      </c>
      <c r="J6" s="14">
        <v>4</v>
      </c>
      <c r="K6" s="15">
        <f>SUM(B6:J6)</f>
        <v>418</v>
      </c>
      <c r="L6" s="8"/>
      <c r="N6" s="16"/>
      <c r="P6" s="16"/>
      <c r="Q6" s="18"/>
      <c r="R6" s="19"/>
      <c r="S6" s="8"/>
      <c r="T6" s="20"/>
      <c r="U6" s="8"/>
      <c r="V6" s="8"/>
      <c r="W6" s="8"/>
    </row>
    <row r="7" spans="1:23" ht="12" customHeight="1" x14ac:dyDescent="0.35">
      <c r="A7" s="12" t="s">
        <v>17</v>
      </c>
      <c r="B7" s="13"/>
      <c r="C7" s="52">
        <v>760</v>
      </c>
      <c r="D7" s="52">
        <v>881</v>
      </c>
      <c r="E7" s="52">
        <v>1123</v>
      </c>
      <c r="F7" s="52">
        <v>1617</v>
      </c>
      <c r="G7" s="52">
        <v>1174</v>
      </c>
      <c r="H7" s="52">
        <v>282</v>
      </c>
      <c r="I7" s="52">
        <v>247</v>
      </c>
      <c r="J7" s="52">
        <v>204</v>
      </c>
      <c r="K7" s="53">
        <f>SUM(C7:J7)</f>
        <v>6288</v>
      </c>
      <c r="L7" s="22"/>
      <c r="M7" s="16"/>
      <c r="N7" s="16"/>
      <c r="O7" s="17"/>
      <c r="P7" s="18"/>
      <c r="Q7" s="18"/>
      <c r="R7" s="19"/>
      <c r="S7" s="8"/>
      <c r="T7" s="20"/>
      <c r="U7" s="8"/>
      <c r="V7" s="8"/>
      <c r="W7" s="8"/>
    </row>
    <row r="8" spans="1:23" ht="24.75" customHeight="1" x14ac:dyDescent="0.35">
      <c r="A8" s="12" t="s">
        <v>18</v>
      </c>
      <c r="B8" s="13"/>
      <c r="C8" s="14">
        <f t="shared" ref="C8:K8" si="0">C4+C5+C6-C7</f>
        <v>2201</v>
      </c>
      <c r="D8" s="14">
        <f t="shared" si="0"/>
        <v>8992</v>
      </c>
      <c r="E8" s="14">
        <f t="shared" si="0"/>
        <v>18394</v>
      </c>
      <c r="F8" s="14">
        <f t="shared" si="0"/>
        <v>14517</v>
      </c>
      <c r="G8" s="14">
        <f t="shared" si="0"/>
        <v>6161</v>
      </c>
      <c r="H8" s="14">
        <f t="shared" si="0"/>
        <v>2722</v>
      </c>
      <c r="I8" s="14">
        <f t="shared" si="0"/>
        <v>3063</v>
      </c>
      <c r="J8" s="14">
        <f t="shared" si="0"/>
        <v>410</v>
      </c>
      <c r="K8" s="15">
        <f t="shared" si="0"/>
        <v>56460</v>
      </c>
      <c r="L8" s="23"/>
      <c r="O8" s="17"/>
      <c r="P8" s="16"/>
      <c r="Q8" s="16"/>
      <c r="R8" s="19"/>
      <c r="S8" s="8"/>
      <c r="T8" s="20"/>
      <c r="U8" s="8"/>
      <c r="V8" s="8"/>
      <c r="W8" s="8"/>
    </row>
    <row r="9" spans="1:23" ht="22.9" customHeight="1" x14ac:dyDescent="0.35">
      <c r="A9" s="12" t="s">
        <v>19</v>
      </c>
      <c r="B9" s="13"/>
      <c r="C9" s="14">
        <v>3</v>
      </c>
      <c r="D9" s="14">
        <v>18</v>
      </c>
      <c r="E9" s="14">
        <v>67</v>
      </c>
      <c r="F9" s="14">
        <v>59</v>
      </c>
      <c r="G9" s="14">
        <v>23</v>
      </c>
      <c r="H9" s="14">
        <v>13</v>
      </c>
      <c r="I9" s="14">
        <v>9</v>
      </c>
      <c r="J9" s="14">
        <v>8</v>
      </c>
      <c r="K9" s="15">
        <f>SUM(C9:J9)</f>
        <v>200</v>
      </c>
      <c r="L9" s="22"/>
      <c r="N9" s="16"/>
      <c r="P9" s="16"/>
      <c r="Q9" s="18"/>
      <c r="R9" s="19"/>
      <c r="S9" s="8"/>
      <c r="T9" s="20"/>
      <c r="U9" s="8"/>
      <c r="V9" s="8"/>
      <c r="W9" s="8"/>
    </row>
    <row r="10" spans="1:23" ht="34.5" customHeight="1" x14ac:dyDescent="0.35">
      <c r="A10" s="12" t="s">
        <v>20</v>
      </c>
      <c r="B10" s="14">
        <f t="shared" ref="B10:I10" si="1">C9</f>
        <v>3</v>
      </c>
      <c r="C10" s="14">
        <f t="shared" si="1"/>
        <v>18</v>
      </c>
      <c r="D10" s="14">
        <f t="shared" si="1"/>
        <v>67</v>
      </c>
      <c r="E10" s="14">
        <f t="shared" si="1"/>
        <v>59</v>
      </c>
      <c r="F10" s="14">
        <f t="shared" si="1"/>
        <v>23</v>
      </c>
      <c r="G10" s="14">
        <f t="shared" si="1"/>
        <v>13</v>
      </c>
      <c r="H10" s="14">
        <f t="shared" si="1"/>
        <v>9</v>
      </c>
      <c r="I10" s="14">
        <f t="shared" si="1"/>
        <v>8</v>
      </c>
      <c r="J10" s="24"/>
      <c r="K10" s="15">
        <f>SUM(B10:I10)</f>
        <v>200</v>
      </c>
      <c r="L10" s="22"/>
      <c r="N10" s="16"/>
      <c r="P10" s="16"/>
      <c r="Q10" s="18"/>
      <c r="R10" s="25"/>
      <c r="S10" s="8"/>
      <c r="T10" s="20"/>
      <c r="U10" s="8"/>
      <c r="V10" s="8"/>
      <c r="W10" s="8"/>
    </row>
    <row r="11" spans="1:23" ht="25.15" customHeight="1" x14ac:dyDescent="0.35">
      <c r="A11" s="12" t="s">
        <v>21</v>
      </c>
      <c r="B11" s="14">
        <f t="shared" ref="B11:K11" si="2">SUM(B8-B9+B10)</f>
        <v>3</v>
      </c>
      <c r="C11" s="26">
        <f t="shared" si="2"/>
        <v>2216</v>
      </c>
      <c r="D11" s="26">
        <f t="shared" si="2"/>
        <v>9041</v>
      </c>
      <c r="E11" s="26">
        <f t="shared" si="2"/>
        <v>18386</v>
      </c>
      <c r="F11" s="26">
        <f t="shared" si="2"/>
        <v>14481</v>
      </c>
      <c r="G11" s="26">
        <f t="shared" si="2"/>
        <v>6151</v>
      </c>
      <c r="H11" s="26">
        <f t="shared" si="2"/>
        <v>2718</v>
      </c>
      <c r="I11" s="26">
        <f t="shared" si="2"/>
        <v>3062</v>
      </c>
      <c r="J11" s="26">
        <f t="shared" si="2"/>
        <v>402</v>
      </c>
      <c r="K11" s="27">
        <f t="shared" si="2"/>
        <v>56460</v>
      </c>
      <c r="L11" s="23"/>
      <c r="O11" s="17"/>
      <c r="P11" s="16"/>
      <c r="Q11" s="16"/>
      <c r="R11" s="19"/>
      <c r="S11" s="8"/>
      <c r="T11" s="20"/>
      <c r="U11" s="8"/>
      <c r="V11" s="8"/>
      <c r="W11" s="8"/>
    </row>
    <row r="12" spans="1:23" s="8" customFormat="1" ht="34.5" customHeight="1" x14ac:dyDescent="0.35">
      <c r="A12" s="28" t="s">
        <v>22</v>
      </c>
      <c r="B12" s="26">
        <v>0</v>
      </c>
      <c r="C12" s="26">
        <v>14</v>
      </c>
      <c r="D12" s="26">
        <v>20</v>
      </c>
      <c r="E12" s="26">
        <v>17</v>
      </c>
      <c r="F12" s="26">
        <v>22</v>
      </c>
      <c r="G12" s="26">
        <v>11</v>
      </c>
      <c r="H12" s="26">
        <v>8</v>
      </c>
      <c r="I12" s="26">
        <v>12</v>
      </c>
      <c r="J12" s="26">
        <v>2</v>
      </c>
      <c r="K12" s="27">
        <f t="shared" ref="K12:K17" si="3">SUM(B12:J12)</f>
        <v>106</v>
      </c>
      <c r="L12" s="22"/>
      <c r="N12" s="16"/>
      <c r="P12" s="16"/>
      <c r="Q12" s="18"/>
      <c r="R12" s="19"/>
      <c r="T12" s="20"/>
    </row>
    <row r="13" spans="1:23" ht="37.5" customHeight="1" x14ac:dyDescent="0.35">
      <c r="A13" s="12" t="s">
        <v>23</v>
      </c>
      <c r="B13" s="26">
        <f>0+0</f>
        <v>0</v>
      </c>
      <c r="C13" s="26">
        <v>1203</v>
      </c>
      <c r="D13" s="26">
        <v>4612</v>
      </c>
      <c r="E13" s="26">
        <v>5709</v>
      </c>
      <c r="F13" s="26">
        <v>3885</v>
      </c>
      <c r="G13" s="26">
        <v>1534</v>
      </c>
      <c r="H13" s="26">
        <v>600</v>
      </c>
      <c r="I13" s="26">
        <v>544</v>
      </c>
      <c r="J13" s="26">
        <v>34</v>
      </c>
      <c r="K13" s="27">
        <f t="shared" si="3"/>
        <v>18121</v>
      </c>
      <c r="L13" s="22"/>
      <c r="N13" s="16"/>
      <c r="O13" s="17"/>
      <c r="P13" s="16"/>
      <c r="Q13" s="18"/>
      <c r="R13" s="19"/>
      <c r="S13" s="8"/>
      <c r="T13" s="20"/>
      <c r="U13" s="8"/>
      <c r="V13" s="8"/>
      <c r="W13" s="8"/>
    </row>
    <row r="14" spans="1:23" s="8" customFormat="1" ht="37.5" customHeight="1" x14ac:dyDescent="0.35">
      <c r="A14" s="12" t="s">
        <v>24</v>
      </c>
      <c r="B14" s="26">
        <v>1</v>
      </c>
      <c r="C14" s="52">
        <v>16</v>
      </c>
      <c r="D14" s="26">
        <v>10</v>
      </c>
      <c r="E14" s="26">
        <v>35</v>
      </c>
      <c r="F14" s="26">
        <v>29</v>
      </c>
      <c r="G14" s="26">
        <v>22</v>
      </c>
      <c r="H14" s="26">
        <v>11</v>
      </c>
      <c r="I14" s="26">
        <v>24</v>
      </c>
      <c r="J14" s="26">
        <v>14</v>
      </c>
      <c r="K14" s="27">
        <f t="shared" si="3"/>
        <v>162</v>
      </c>
      <c r="L14" s="22"/>
      <c r="P14" s="16"/>
      <c r="Q14" s="18"/>
      <c r="R14" s="19"/>
      <c r="T14" s="20"/>
    </row>
    <row r="15" spans="1:23" ht="12.65" customHeight="1" x14ac:dyDescent="0.35">
      <c r="A15" s="12" t="s">
        <v>25</v>
      </c>
      <c r="B15" s="14">
        <v>0</v>
      </c>
      <c r="C15" s="26">
        <f t="shared" ref="C15:J15" si="4">C6</f>
        <v>18</v>
      </c>
      <c r="D15" s="26">
        <f t="shared" si="4"/>
        <v>66</v>
      </c>
      <c r="E15" s="26">
        <f t="shared" si="4"/>
        <v>131</v>
      </c>
      <c r="F15" s="26">
        <f t="shared" si="4"/>
        <v>108</v>
      </c>
      <c r="G15" s="26">
        <f t="shared" si="4"/>
        <v>49</v>
      </c>
      <c r="H15" s="26">
        <f t="shared" si="4"/>
        <v>20</v>
      </c>
      <c r="I15" s="26">
        <f t="shared" si="4"/>
        <v>22</v>
      </c>
      <c r="J15" s="26">
        <f t="shared" si="4"/>
        <v>4</v>
      </c>
      <c r="K15" s="27">
        <f t="shared" si="3"/>
        <v>418</v>
      </c>
      <c r="L15" s="8"/>
      <c r="P15" s="16"/>
      <c r="Q15" s="16"/>
    </row>
    <row r="16" spans="1:23" ht="12.75" customHeight="1" x14ac:dyDescent="0.35">
      <c r="A16" s="12" t="s">
        <v>26</v>
      </c>
      <c r="B16" s="14">
        <v>0</v>
      </c>
      <c r="C16" s="14">
        <v>5</v>
      </c>
      <c r="D16" s="14">
        <v>16</v>
      </c>
      <c r="E16" s="14">
        <v>20</v>
      </c>
      <c r="F16" s="14">
        <v>16</v>
      </c>
      <c r="G16" s="14">
        <v>9</v>
      </c>
      <c r="H16" s="14">
        <v>4</v>
      </c>
      <c r="I16" s="14">
        <v>4</v>
      </c>
      <c r="J16" s="14">
        <v>5</v>
      </c>
      <c r="K16" s="27">
        <f t="shared" si="3"/>
        <v>79</v>
      </c>
      <c r="L16" s="22"/>
      <c r="N16" s="16"/>
      <c r="P16" s="16"/>
      <c r="Q16" s="20"/>
    </row>
    <row r="17" spans="1:17" ht="12.75" customHeight="1" x14ac:dyDescent="0.35">
      <c r="A17" s="12" t="s">
        <v>27</v>
      </c>
      <c r="B17" s="14">
        <v>0</v>
      </c>
      <c r="C17" s="14">
        <v>3</v>
      </c>
      <c r="D17" s="14">
        <v>5</v>
      </c>
      <c r="E17" s="14">
        <v>4</v>
      </c>
      <c r="F17" s="14">
        <v>6</v>
      </c>
      <c r="G17" s="14">
        <v>3</v>
      </c>
      <c r="H17" s="14">
        <v>0</v>
      </c>
      <c r="I17" s="14">
        <v>1</v>
      </c>
      <c r="J17" s="14">
        <v>0</v>
      </c>
      <c r="K17" s="27">
        <f t="shared" si="3"/>
        <v>22</v>
      </c>
      <c r="L17" s="22"/>
      <c r="O17" s="16"/>
      <c r="Q17" s="16"/>
    </row>
    <row r="18" spans="1:17" ht="33.75" customHeight="1" x14ac:dyDescent="0.35">
      <c r="A18" s="12" t="s">
        <v>28</v>
      </c>
      <c r="B18" s="14">
        <f>B11-B12-B13-B14-B15-B16-B17</f>
        <v>2</v>
      </c>
      <c r="C18" s="14">
        <f t="shared" ref="C18:J18" si="5">C11-C12-C13-C14-C15-C16-C17</f>
        <v>957</v>
      </c>
      <c r="D18" s="14">
        <f t="shared" si="5"/>
        <v>4312</v>
      </c>
      <c r="E18" s="14">
        <f t="shared" si="5"/>
        <v>12470</v>
      </c>
      <c r="F18" s="14">
        <f t="shared" si="5"/>
        <v>10415</v>
      </c>
      <c r="G18" s="14">
        <f t="shared" si="5"/>
        <v>4523</v>
      </c>
      <c r="H18" s="14">
        <f t="shared" si="5"/>
        <v>2075</v>
      </c>
      <c r="I18" s="14">
        <f t="shared" si="5"/>
        <v>2455</v>
      </c>
      <c r="J18" s="14">
        <f t="shared" si="5"/>
        <v>343</v>
      </c>
      <c r="K18" s="27">
        <f>SUM(K11-K12-K13-K14-K15-K16-K17)</f>
        <v>37552</v>
      </c>
      <c r="L18" s="8"/>
      <c r="O18" s="17"/>
      <c r="P18" s="16"/>
      <c r="Q18" s="16"/>
    </row>
    <row r="19" spans="1:17" ht="22.9" customHeight="1" x14ac:dyDescent="0.35">
      <c r="A19" s="12" t="s">
        <v>29</v>
      </c>
      <c r="B19" s="52">
        <v>0.95</v>
      </c>
      <c r="C19" s="52">
        <v>526</v>
      </c>
      <c r="D19" s="52">
        <v>2235.8000000000002</v>
      </c>
      <c r="E19" s="52">
        <v>2578.1</v>
      </c>
      <c r="F19" s="52">
        <v>894.5</v>
      </c>
      <c r="G19" s="52">
        <v>203.4</v>
      </c>
      <c r="H19" s="52">
        <v>21.1</v>
      </c>
      <c r="I19" s="52">
        <v>10.5</v>
      </c>
      <c r="J19" s="52">
        <v>0</v>
      </c>
      <c r="K19" s="53">
        <f>SUM(B19:J19)</f>
        <v>6470.35</v>
      </c>
      <c r="L19" s="16"/>
      <c r="M19" s="16"/>
      <c r="N19" s="16"/>
      <c r="P19" s="18"/>
      <c r="Q19" s="16"/>
    </row>
    <row r="20" spans="1:17" ht="45.75" customHeight="1" x14ac:dyDescent="0.35">
      <c r="A20" s="12" t="s">
        <v>30</v>
      </c>
      <c r="B20" s="29">
        <f>SUM((B12*0.75)+(B13*0.75)+(B14*0.5)+(B15*0.5)+ (B16*2)+(B17*3)+B18-B19)</f>
        <v>1.55</v>
      </c>
      <c r="C20" s="29">
        <f t="shared" ref="C20:J20" si="6">SUM((C12*0.75)+(C13*0.75)+(C14*0.5)+(C15*0.5)+ (C16*2)+(C17*3)+C18-C19)</f>
        <v>1379.75</v>
      </c>
      <c r="D20" s="29">
        <f t="shared" si="6"/>
        <v>5635.2</v>
      </c>
      <c r="E20" s="29">
        <f t="shared" si="6"/>
        <v>14321.4</v>
      </c>
      <c r="F20" s="29">
        <f t="shared" si="6"/>
        <v>12569.25</v>
      </c>
      <c r="G20" s="29">
        <f t="shared" si="6"/>
        <v>5540.85</v>
      </c>
      <c r="H20" s="29">
        <f t="shared" si="6"/>
        <v>2533.4</v>
      </c>
      <c r="I20" s="29">
        <f t="shared" si="6"/>
        <v>2895.5</v>
      </c>
      <c r="J20" s="29">
        <f t="shared" si="6"/>
        <v>389</v>
      </c>
      <c r="K20" s="30">
        <f>SUM(B20:J20)</f>
        <v>45265.9</v>
      </c>
      <c r="O20" s="17"/>
      <c r="P20" s="16"/>
      <c r="Q20" s="16"/>
    </row>
    <row r="21" spans="1:17" ht="13.15" customHeight="1" x14ac:dyDescent="0.3">
      <c r="A21" s="12" t="s">
        <v>31</v>
      </c>
      <c r="B21" s="31" t="s">
        <v>32</v>
      </c>
      <c r="C21" s="32" t="s">
        <v>33</v>
      </c>
      <c r="D21" s="32" t="s">
        <v>34</v>
      </c>
      <c r="E21" s="32" t="s">
        <v>35</v>
      </c>
      <c r="F21" s="32">
        <v>1</v>
      </c>
      <c r="G21" s="32" t="s">
        <v>36</v>
      </c>
      <c r="H21" s="32" t="s">
        <v>37</v>
      </c>
      <c r="I21" s="32" t="s">
        <v>38</v>
      </c>
      <c r="J21" s="32" t="s">
        <v>39</v>
      </c>
      <c r="K21" s="15"/>
      <c r="O21" s="17"/>
    </row>
    <row r="22" spans="1:17" ht="3.65" hidden="1" customHeight="1" x14ac:dyDescent="0.3">
      <c r="A22" s="12"/>
      <c r="B22" s="33"/>
      <c r="C22" s="34"/>
      <c r="D22" s="34"/>
      <c r="E22" s="34"/>
      <c r="F22" s="34"/>
      <c r="G22" s="34"/>
      <c r="H22" s="34"/>
      <c r="I22" s="34"/>
      <c r="J22" s="34"/>
      <c r="K22" s="15"/>
      <c r="O22" s="17"/>
    </row>
    <row r="23" spans="1:17" ht="17.5" customHeight="1" x14ac:dyDescent="0.35">
      <c r="A23" s="12" t="s">
        <v>40</v>
      </c>
      <c r="B23" s="35">
        <f>ROUND(B20/9*5,2)</f>
        <v>0.86</v>
      </c>
      <c r="C23" s="35">
        <f>ROUND(C20/9*6,2)</f>
        <v>919.83</v>
      </c>
      <c r="D23" s="35">
        <f>ROUND(D20/9*7,2)</f>
        <v>4382.93</v>
      </c>
      <c r="E23" s="35">
        <f>ROUND(E20/9*8,2)</f>
        <v>12730.13</v>
      </c>
      <c r="F23" s="35">
        <f>ROUND(F20/9*9,2)</f>
        <v>12569.25</v>
      </c>
      <c r="G23" s="35">
        <f>ROUND(G20/9*11,2)</f>
        <v>6772.15</v>
      </c>
      <c r="H23" s="35">
        <f>ROUND(H20/9*13,2)</f>
        <v>3659.36</v>
      </c>
      <c r="I23" s="35">
        <f>ROUND(I20/9*15,2)</f>
        <v>4825.83</v>
      </c>
      <c r="J23" s="35">
        <f>ROUND(J20/9*18,2)</f>
        <v>778</v>
      </c>
      <c r="K23" s="30">
        <f>SUM(B23:J23)</f>
        <v>46638.340000000004</v>
      </c>
      <c r="O23" s="17"/>
      <c r="P23" s="16"/>
      <c r="Q23" s="16"/>
    </row>
    <row r="24" spans="1:17" ht="25.15" customHeight="1" x14ac:dyDescent="0.35">
      <c r="A24" s="12" t="s">
        <v>41</v>
      </c>
      <c r="B24" s="36"/>
      <c r="C24" s="37"/>
      <c r="D24" s="37"/>
      <c r="E24" s="37"/>
      <c r="F24" s="37"/>
      <c r="G24" s="37"/>
      <c r="H24" s="37"/>
      <c r="I24" s="37"/>
      <c r="J24" s="37"/>
      <c r="K24" s="30">
        <v>0</v>
      </c>
      <c r="L24" s="38"/>
      <c r="O24" s="17"/>
      <c r="P24" s="16"/>
      <c r="Q24" s="16"/>
    </row>
    <row r="25" spans="1:17" ht="24.65" customHeight="1" x14ac:dyDescent="0.35">
      <c r="A25" s="12" t="s">
        <v>42</v>
      </c>
      <c r="B25" s="36"/>
      <c r="C25" s="37"/>
      <c r="D25" s="37"/>
      <c r="E25" s="37"/>
      <c r="F25" s="37"/>
      <c r="G25" s="37"/>
      <c r="H25" s="37"/>
      <c r="I25" s="37"/>
      <c r="J25" s="37"/>
      <c r="K25" s="30">
        <f>SUM(K23+K24)</f>
        <v>46638.340000000004</v>
      </c>
      <c r="M25" s="16"/>
      <c r="O25" s="17"/>
      <c r="P25" s="16"/>
      <c r="Q25" s="16"/>
    </row>
    <row r="26" spans="1:17" ht="15.65" customHeight="1" thickBot="1" x14ac:dyDescent="0.4">
      <c r="A26" s="39" t="s">
        <v>43</v>
      </c>
      <c r="B26" s="40"/>
      <c r="C26" s="41"/>
      <c r="D26" s="41"/>
      <c r="E26" s="41"/>
      <c r="F26" s="41"/>
      <c r="G26" s="41"/>
      <c r="H26" s="41"/>
      <c r="I26" s="41"/>
      <c r="J26" s="41"/>
      <c r="K26" s="54">
        <f>ROUND(SUM(K25/100*98),1)</f>
        <v>45705.599999999999</v>
      </c>
      <c r="M26" s="42"/>
      <c r="O26" s="55"/>
      <c r="P26" s="16"/>
      <c r="Q26" s="16"/>
    </row>
    <row r="27" spans="1:17" ht="14.5" x14ac:dyDescent="0.35">
      <c r="C27" s="43"/>
      <c r="K27" s="44"/>
      <c r="M27" s="45"/>
      <c r="P27" s="16"/>
      <c r="Q27" s="16"/>
    </row>
    <row r="28" spans="1:17" ht="14.5" x14ac:dyDescent="0.35">
      <c r="A28" s="46" t="s">
        <v>44</v>
      </c>
      <c r="C28" s="47"/>
      <c r="D28" s="47"/>
      <c r="E28" s="47"/>
      <c r="F28" s="47"/>
      <c r="G28" s="47"/>
      <c r="H28" s="47"/>
      <c r="I28" s="47"/>
      <c r="J28" s="47"/>
      <c r="K28" s="45"/>
      <c r="L28" s="48"/>
      <c r="P28" s="16"/>
    </row>
    <row r="29" spans="1:17" x14ac:dyDescent="0.25">
      <c r="A29" s="49" t="s">
        <v>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7" x14ac:dyDescent="0.25">
      <c r="A30" s="49" t="s">
        <v>46</v>
      </c>
      <c r="B30" s="50"/>
      <c r="C30" s="50"/>
      <c r="D30" s="50"/>
      <c r="E30" s="50"/>
      <c r="F30" s="50"/>
      <c r="G30" s="50"/>
      <c r="H30" s="50"/>
      <c r="I30" s="50"/>
      <c r="J30" s="50"/>
    </row>
    <row r="31" spans="1:17" x14ac:dyDescent="0.25">
      <c r="A31" s="49" t="s">
        <v>47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7" x14ac:dyDescent="0.25">
      <c r="A32" s="49" t="s">
        <v>48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0" x14ac:dyDescent="0.25">
      <c r="A33" s="49" t="s">
        <v>49</v>
      </c>
      <c r="B33" s="50"/>
      <c r="C33" s="50"/>
      <c r="D33" s="50"/>
      <c r="E33" s="50"/>
      <c r="F33" s="50"/>
      <c r="G33" s="50"/>
      <c r="H33" s="50"/>
      <c r="I33" s="50"/>
      <c r="J33" s="50"/>
    </row>
    <row r="34" spans="1:10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152" spans="1:1" x14ac:dyDescent="0.25">
      <c r="A152" s="51"/>
    </row>
    <row r="153" spans="1:1" x14ac:dyDescent="0.25">
      <c r="A153" s="51"/>
    </row>
  </sheetData>
  <mergeCells count="2">
    <mergeCell ref="B1:K1"/>
    <mergeCell ref="B2:K2"/>
  </mergeCells>
  <pageMargins left="0.75" right="0.75" top="1" bottom="1" header="0.5" footer="0.5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1 </vt:lpstr>
    </vt:vector>
  </TitlesOfParts>
  <Company>Oxford City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awood</dc:creator>
  <cp:lastModifiedBy>awood</cp:lastModifiedBy>
  <dcterms:created xsi:type="dcterms:W3CDTF">2020-11-17T13:07:02Z</dcterms:created>
  <dcterms:modified xsi:type="dcterms:W3CDTF">2020-12-10T11:55:21Z</dcterms:modified>
</cp:coreProperties>
</file>